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Прилож 2 к Пр" sheetId="1" r:id="rId1"/>
  </sheets>
  <definedNames>
    <definedName name="_xlnm.Print_Titles" localSheetId="0">'Прилож 2 к Пр'!$18:$18</definedName>
    <definedName name="_xlnm.Print_Area" localSheetId="0">'Прилож 2 к Пр'!$A$1:$Q$95</definedName>
  </definedNames>
  <calcPr fullCalcOnLoad="1"/>
</workbook>
</file>

<file path=xl/sharedStrings.xml><?xml version="1.0" encoding="utf-8"?>
<sst xmlns="http://schemas.openxmlformats.org/spreadsheetml/2006/main" count="246" uniqueCount="185">
  <si>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</si>
  <si>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</si>
  <si>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</si>
  <si>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</si>
  <si>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</si>
  <si>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</si>
  <si>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</si>
  <si>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</si>
  <si>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</si>
  <si>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</si>
  <si>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</si>
  <si>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</si>
  <si>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</si>
  <si>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</si>
  <si>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</si>
  <si>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</si>
  <si>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</si>
  <si>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</si>
  <si>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</si>
  <si>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</si>
  <si>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</si>
  <si>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</si>
  <si>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</si>
  <si>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</si>
  <si>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</si>
  <si>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</si>
  <si>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</si>
  <si>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</si>
  <si>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</si>
  <si>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</si>
  <si>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</si>
  <si>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</si>
  <si>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</si>
  <si>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</si>
  <si>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</si>
  <si>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</si>
  <si>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</si>
  <si>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</si>
  <si>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</si>
  <si>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</si>
  <si>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</si>
  <si>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</si>
  <si>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</si>
  <si>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</si>
  <si>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</si>
  <si>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</si>
  <si>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</si>
  <si>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</si>
  <si>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</si>
  <si>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</si>
  <si>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</si>
  <si>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</si>
  <si>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</si>
  <si>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</si>
  <si>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</si>
  <si>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</si>
  <si>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</si>
  <si>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</si>
  <si>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</si>
  <si>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</si>
  <si>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</si>
  <si>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</si>
  <si>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</si>
  <si>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</si>
  <si>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</si>
  <si>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</si>
  <si>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</si>
  <si>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</si>
  <si>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</si>
  <si>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</si>
  <si>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</si>
  <si>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</si>
  <si>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</si>
  <si>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</si>
  <si>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</si>
  <si>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</si>
  <si>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</si>
  <si>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</si>
  <si>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</si>
  <si>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</si>
  <si>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</si>
  <si>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</si>
  <si>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</si>
  <si>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</si>
  <si>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</si>
  <si>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</si>
  <si>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</si>
  <si>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</si>
  <si>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</si>
  <si>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</si>
  <si>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</si>
  <si>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</si>
  <si>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</si>
  <si>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</si>
  <si>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</si>
  <si>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</si>
  <si>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</si>
  <si>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</si>
  <si>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</si>
  <si>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</si>
  <si>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</si>
  <si>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</si>
  <si>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</si>
  <si>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</si>
  <si>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</si>
  <si>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</si>
  <si>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</si>
  <si>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</si>
  <si>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</si>
  <si>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</si>
  <si>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</si>
  <si>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</si>
  <si>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</si>
  <si>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</si>
  <si>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</si>
  <si>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</si>
  <si>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</si>
  <si>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</si>
  <si>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</si>
  <si>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</si>
  <si>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</si>
  <si>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</si>
  <si>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</si>
  <si>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</si>
  <si>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</si>
  <si>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</si>
  <si>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</si>
  <si>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</si>
  <si>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</si>
  <si>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</si>
  <si>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</si>
  <si>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</si>
  <si>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</si>
  <si>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</si>
  <si>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</si>
  <si>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</si>
  <si>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</si>
  <si>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Руководитель программы:
Заместитель главы администрации 
по жилищно-коммунальному хозяйству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</si>
  <si>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</si>
  <si>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</si>
  <si>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</si>
  <si>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</si>
  <si>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</si>
  <si>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</si>
  <si>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</si>
  <si>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</si>
  <si>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</si>
  <si>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</si>
  <si>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</si>
  <si>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</si>
  <si>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</si>
  <si>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</si>
  <si>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</si>
  <si>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</si>
  <si>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</si>
  <si>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</si>
  <si>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</si>
  <si>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</si>
  <si>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</si>
  <si>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</si>
  <si>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</si>
  <si>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</si>
  <si>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</si>
  <si>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</si>
  <si>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 xml:space="preserve">Планируемый объем финансирования на решение данной задачи  (тыс. руб.)  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</si>
  <si>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</si>
  <si>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</si>
  <si>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</si>
  <si>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</si>
  <si>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</si>
  <si>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</si>
  <si>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</si>
  <si>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</si>
  <si>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</si>
  <si>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</si>
  <si>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</si>
  <si>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В.В. Василенко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</si>
  <si>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</si>
  <si>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</si>
  <si>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</si>
  <si>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</si>
  <si>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</si>
  <si>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</si>
  <si>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</si>
  <si>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t>ПРИЛОЖЕНИЕ №3
к постановлению администрации
МО Сертолово
от "27" марта 2020 г. № 271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</si>
</sst>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justify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2" fontId="1" fillId="0" borderId="0" xfId="0" applyNumberFormat="1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35" borderId="12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9"/>
  <sheetViews>
    <sheetView tabSelected="1" view="pageBreakPreview" zoomScale="90" zoomScaleNormal="90" zoomScaleSheetLayoutView="90" workbookViewId="0" topLeftCell="C2">
      <selection activeCell="N1" sqref="N1:Q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2.7109375" style="5" customWidth="1"/>
    <col min="4" max="4" width="11.421875" style="5" customWidth="1"/>
    <col min="5" max="6" width="12.7109375" style="5" customWidth="1"/>
    <col min="7" max="7" width="12.421875" style="5" customWidth="1"/>
    <col min="8" max="8" width="21.140625" style="5" customWidth="1"/>
    <col min="9" max="9" width="8.00390625" style="5" customWidth="1"/>
    <col min="10" max="15" width="9.28125" style="5" customWidth="1"/>
    <col min="16" max="16384" width="11.421875" style="5" customWidth="1"/>
  </cols>
  <sheetData>
    <row r="1" spans="14:17" ht="12.75" hidden="1">
      <c r="N1" s="88" t="s">
        <v>184</v>
      </c>
      <c r="O1" s="89"/>
      <c r="P1" s="89"/>
      <c r="Q1" s="89"/>
    </row>
    <row r="2" spans="14:17" ht="12.75">
      <c r="N2" s="89"/>
      <c r="O2" s="89"/>
      <c r="P2" s="89"/>
      <c r="Q2" s="89"/>
    </row>
    <row r="3" spans="14:17" ht="12.75">
      <c r="N3" s="89"/>
      <c r="O3" s="89"/>
      <c r="P3" s="89"/>
      <c r="Q3" s="89"/>
    </row>
    <row r="4" spans="14:17" ht="12.75">
      <c r="N4" s="89"/>
      <c r="O4" s="89"/>
      <c r="P4" s="89"/>
      <c r="Q4" s="89"/>
    </row>
    <row r="5" spans="14:17" ht="12.75">
      <c r="N5" s="89"/>
      <c r="O5" s="89"/>
      <c r="P5" s="89"/>
      <c r="Q5" s="89"/>
    </row>
    <row r="6" spans="14:17" ht="12.75">
      <c r="N6" s="89"/>
      <c r="O6" s="89"/>
      <c r="P6" s="89"/>
      <c r="Q6" s="89"/>
    </row>
    <row r="8" spans="1:17" ht="15.75">
      <c r="A8" s="1" t="s">
        <v>47</v>
      </c>
      <c r="B8" s="1"/>
      <c r="C8" s="1"/>
      <c r="D8" s="1"/>
      <c r="E8" s="1"/>
      <c r="F8" s="1"/>
      <c r="G8" s="2"/>
      <c r="H8" s="3"/>
      <c r="I8" s="4"/>
      <c r="J8" s="4"/>
      <c r="K8" s="4"/>
      <c r="L8" s="4"/>
      <c r="M8" s="88" t="s">
        <v>181</v>
      </c>
      <c r="N8" s="89"/>
      <c r="O8" s="89"/>
      <c r="P8" s="89"/>
      <c r="Q8" s="89"/>
    </row>
    <row r="9" spans="1:17" ht="15.75">
      <c r="A9" s="1"/>
      <c r="B9" s="1"/>
      <c r="C9" s="1"/>
      <c r="D9" s="1"/>
      <c r="E9" s="1"/>
      <c r="F9" s="1"/>
      <c r="G9" s="1"/>
      <c r="H9" s="3"/>
      <c r="I9" s="4"/>
      <c r="J9" s="4"/>
      <c r="K9" s="4"/>
      <c r="L9" s="4"/>
      <c r="M9" s="89"/>
      <c r="N9" s="89"/>
      <c r="O9" s="89"/>
      <c r="P9" s="89"/>
      <c r="Q9" s="89"/>
    </row>
    <row r="10" spans="1:17" ht="15" customHeight="1">
      <c r="A10" s="6"/>
      <c r="B10" s="6"/>
      <c r="C10" s="6"/>
      <c r="D10" s="6"/>
      <c r="E10" s="6"/>
      <c r="F10" s="6"/>
      <c r="G10" s="6"/>
      <c r="H10" s="100"/>
      <c r="I10" s="100"/>
      <c r="J10" s="100"/>
      <c r="K10" s="100"/>
      <c r="L10" s="100"/>
      <c r="M10" s="100"/>
      <c r="N10" s="59" t="s">
        <v>47</v>
      </c>
      <c r="O10" s="6"/>
      <c r="P10" s="1"/>
      <c r="Q10" s="1"/>
    </row>
    <row r="11" spans="1:17" ht="15" customHeight="1">
      <c r="A11" s="121" t="s">
        <v>80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"/>
      <c r="Q11" s="1"/>
    </row>
    <row r="12" spans="1:17" ht="18" customHeight="1">
      <c r="A12" s="122" t="s">
        <v>81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"/>
      <c r="Q12" s="1"/>
    </row>
    <row r="13" spans="1:17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  <c r="Q13" s="1"/>
    </row>
    <row r="14" spans="1:17" ht="21.75" customHeight="1">
      <c r="A14" s="94" t="s">
        <v>4</v>
      </c>
      <c r="B14" s="94" t="s">
        <v>0</v>
      </c>
      <c r="C14" s="126" t="s">
        <v>164</v>
      </c>
      <c r="D14" s="127"/>
      <c r="E14" s="127"/>
      <c r="F14" s="127"/>
      <c r="G14" s="127"/>
      <c r="H14" s="94" t="s">
        <v>1</v>
      </c>
      <c r="I14" s="94" t="s">
        <v>2</v>
      </c>
      <c r="J14" s="94" t="s">
        <v>3</v>
      </c>
      <c r="K14" s="94"/>
      <c r="L14" s="94"/>
      <c r="M14" s="94"/>
      <c r="N14" s="94"/>
      <c r="O14" s="94"/>
      <c r="P14" s="94"/>
      <c r="Q14" s="94"/>
    </row>
    <row r="15" spans="1:17" ht="15" customHeight="1">
      <c r="A15" s="94"/>
      <c r="B15" s="94"/>
      <c r="C15" s="128"/>
      <c r="D15" s="129"/>
      <c r="E15" s="129"/>
      <c r="F15" s="129"/>
      <c r="G15" s="129"/>
      <c r="H15" s="94"/>
      <c r="I15" s="94"/>
      <c r="J15" s="94" t="s">
        <v>63</v>
      </c>
      <c r="K15" s="97" t="s">
        <v>64</v>
      </c>
      <c r="L15" s="97" t="s">
        <v>65</v>
      </c>
      <c r="M15" s="94" t="s">
        <v>66</v>
      </c>
      <c r="N15" s="97" t="s">
        <v>67</v>
      </c>
      <c r="O15" s="94" t="s">
        <v>141</v>
      </c>
      <c r="P15" s="145" t="s">
        <v>179</v>
      </c>
      <c r="Q15" s="145" t="s">
        <v>180</v>
      </c>
    </row>
    <row r="16" spans="1:20" ht="12.75" customHeight="1">
      <c r="A16" s="94"/>
      <c r="B16" s="94"/>
      <c r="C16" s="94" t="s">
        <v>33</v>
      </c>
      <c r="D16" s="97" t="s">
        <v>145</v>
      </c>
      <c r="E16" s="97" t="s">
        <v>102</v>
      </c>
      <c r="F16" s="97" t="s">
        <v>147</v>
      </c>
      <c r="G16" s="94" t="s">
        <v>148</v>
      </c>
      <c r="H16" s="94"/>
      <c r="I16" s="94"/>
      <c r="J16" s="94"/>
      <c r="K16" s="98"/>
      <c r="L16" s="98"/>
      <c r="M16" s="94"/>
      <c r="N16" s="98"/>
      <c r="O16" s="94"/>
      <c r="P16" s="145"/>
      <c r="Q16" s="145"/>
      <c r="T16" s="6" t="s">
        <v>44</v>
      </c>
    </row>
    <row r="17" spans="1:17" ht="35.25" customHeight="1">
      <c r="A17" s="94"/>
      <c r="B17" s="94"/>
      <c r="C17" s="94"/>
      <c r="D17" s="99"/>
      <c r="E17" s="99"/>
      <c r="F17" s="99"/>
      <c r="G17" s="94"/>
      <c r="H17" s="94"/>
      <c r="I17" s="94"/>
      <c r="J17" s="94"/>
      <c r="K17" s="99"/>
      <c r="L17" s="99"/>
      <c r="M17" s="94"/>
      <c r="N17" s="99"/>
      <c r="O17" s="94"/>
      <c r="P17" s="145"/>
      <c r="Q17" s="145"/>
    </row>
    <row r="18" spans="1:17" ht="17.25" customHeight="1">
      <c r="A18" s="64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64">
        <v>12</v>
      </c>
      <c r="M18" s="64">
        <v>13</v>
      </c>
      <c r="N18" s="64">
        <v>14</v>
      </c>
      <c r="O18" s="64">
        <v>15</v>
      </c>
      <c r="P18" s="65">
        <v>16</v>
      </c>
      <c r="Q18" s="65">
        <v>17</v>
      </c>
    </row>
    <row r="19" spans="1:17" ht="17.25" customHeight="1">
      <c r="A19" s="123" t="s">
        <v>120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/>
    </row>
    <row r="20" spans="1:17" ht="45.75" customHeight="1">
      <c r="A20" s="69" t="s">
        <v>6</v>
      </c>
      <c r="B20" s="77" t="s">
        <v>74</v>
      </c>
      <c r="C20" s="71">
        <f>G20+F20</f>
        <v>3699.2</v>
      </c>
      <c r="D20" s="71">
        <v>0</v>
      </c>
      <c r="E20" s="71">
        <v>0</v>
      </c>
      <c r="F20" s="71">
        <v>630</v>
      </c>
      <c r="G20" s="71">
        <f>2999.2+70</f>
        <v>3069.2</v>
      </c>
      <c r="H20" s="22" t="s">
        <v>75</v>
      </c>
      <c r="I20" s="23" t="s">
        <v>5</v>
      </c>
      <c r="J20" s="25">
        <v>2</v>
      </c>
      <c r="K20" s="25">
        <v>2</v>
      </c>
      <c r="L20" s="25">
        <v>4</v>
      </c>
      <c r="M20" s="25">
        <v>1</v>
      </c>
      <c r="N20" s="25">
        <v>6</v>
      </c>
      <c r="O20" s="25">
        <v>6</v>
      </c>
      <c r="P20" s="67">
        <v>0</v>
      </c>
      <c r="Q20" s="67">
        <v>0</v>
      </c>
    </row>
    <row r="21" spans="1:17" ht="39" customHeight="1">
      <c r="A21" s="69" t="s">
        <v>62</v>
      </c>
      <c r="B21" s="77" t="s">
        <v>77</v>
      </c>
      <c r="C21" s="71">
        <f>G21+F21</f>
        <v>3772.8</v>
      </c>
      <c r="D21" s="71">
        <v>0</v>
      </c>
      <c r="E21" s="71">
        <v>0</v>
      </c>
      <c r="F21" s="71">
        <v>0</v>
      </c>
      <c r="G21" s="71">
        <v>3772.8</v>
      </c>
      <c r="H21" s="22" t="s">
        <v>78</v>
      </c>
      <c r="I21" s="23" t="s">
        <v>88</v>
      </c>
      <c r="J21" s="25">
        <v>540</v>
      </c>
      <c r="K21" s="25">
        <v>348</v>
      </c>
      <c r="L21" s="25">
        <v>1220</v>
      </c>
      <c r="M21" s="25">
        <v>70</v>
      </c>
      <c r="N21" s="25">
        <v>298</v>
      </c>
      <c r="O21" s="25">
        <v>298</v>
      </c>
      <c r="P21" s="67">
        <v>0</v>
      </c>
      <c r="Q21" s="67">
        <v>0</v>
      </c>
    </row>
    <row r="22" spans="1:17" ht="46.5" customHeight="1">
      <c r="A22" s="76" t="s">
        <v>76</v>
      </c>
      <c r="B22" s="77" t="s">
        <v>82</v>
      </c>
      <c r="C22" s="78">
        <f>G22+F22</f>
        <v>31302.8</v>
      </c>
      <c r="D22" s="78">
        <v>0</v>
      </c>
      <c r="E22" s="78">
        <v>0</v>
      </c>
      <c r="F22" s="78">
        <v>0</v>
      </c>
      <c r="G22" s="78">
        <v>31302.8</v>
      </c>
      <c r="H22" s="24" t="s">
        <v>72</v>
      </c>
      <c r="I22" s="23" t="s">
        <v>121</v>
      </c>
      <c r="J22" s="25">
        <v>675.47</v>
      </c>
      <c r="K22" s="25">
        <f>675.47+301</f>
        <v>976.47</v>
      </c>
      <c r="L22" s="25">
        <v>1084.16</v>
      </c>
      <c r="M22" s="25">
        <v>875.6</v>
      </c>
      <c r="N22" s="25">
        <v>1249.9</v>
      </c>
      <c r="O22" s="25">
        <v>1249.9</v>
      </c>
      <c r="P22" s="25">
        <v>1249.9</v>
      </c>
      <c r="Q22" s="25">
        <v>1249.9</v>
      </c>
    </row>
    <row r="23" spans="1:17" ht="39.75" customHeight="1">
      <c r="A23" s="103" t="s">
        <v>79</v>
      </c>
      <c r="B23" s="105" t="s">
        <v>163</v>
      </c>
      <c r="C23" s="92">
        <f>G23+F23</f>
        <v>24835.6</v>
      </c>
      <c r="D23" s="92">
        <v>0</v>
      </c>
      <c r="E23" s="92">
        <v>0</v>
      </c>
      <c r="F23" s="92">
        <f>2650+3086.5</f>
        <v>5736.5</v>
      </c>
      <c r="G23" s="92">
        <f>19353.8-70-184.7</f>
        <v>19099.1</v>
      </c>
      <c r="H23" s="24" t="s">
        <v>107</v>
      </c>
      <c r="I23" s="23" t="s">
        <v>5</v>
      </c>
      <c r="J23" s="25">
        <v>14</v>
      </c>
      <c r="K23" s="25">
        <v>9</v>
      </c>
      <c r="L23" s="25">
        <v>19</v>
      </c>
      <c r="M23" s="25">
        <v>1</v>
      </c>
      <c r="N23" s="25">
        <v>1</v>
      </c>
      <c r="O23" s="25">
        <v>1</v>
      </c>
      <c r="P23" s="25">
        <v>0</v>
      </c>
      <c r="Q23" s="25">
        <v>0</v>
      </c>
    </row>
    <row r="24" spans="1:17" ht="30" customHeight="1">
      <c r="A24" s="107"/>
      <c r="B24" s="120"/>
      <c r="C24" s="114"/>
      <c r="D24" s="114"/>
      <c r="E24" s="114"/>
      <c r="F24" s="114"/>
      <c r="G24" s="114"/>
      <c r="H24" s="24" t="s">
        <v>138</v>
      </c>
      <c r="I24" s="23" t="s">
        <v>5</v>
      </c>
      <c r="J24" s="25">
        <v>0</v>
      </c>
      <c r="K24" s="25">
        <v>1</v>
      </c>
      <c r="L24" s="25">
        <v>1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39" customHeight="1">
      <c r="A25" s="104"/>
      <c r="B25" s="106"/>
      <c r="C25" s="93"/>
      <c r="D25" s="93"/>
      <c r="E25" s="93"/>
      <c r="F25" s="93"/>
      <c r="G25" s="93"/>
      <c r="H25" s="22" t="s">
        <v>83</v>
      </c>
      <c r="I25" s="23" t="s">
        <v>5</v>
      </c>
      <c r="J25" s="25">
        <v>55</v>
      </c>
      <c r="K25" s="25">
        <v>55</v>
      </c>
      <c r="L25" s="25">
        <v>56</v>
      </c>
      <c r="M25" s="25">
        <v>58</v>
      </c>
      <c r="N25" s="25">
        <v>59</v>
      </c>
      <c r="O25" s="25">
        <v>59</v>
      </c>
      <c r="P25" s="25">
        <v>59</v>
      </c>
      <c r="Q25" s="25">
        <v>59</v>
      </c>
    </row>
    <row r="26" spans="1:17" ht="49.5" customHeight="1">
      <c r="A26" s="110" t="s">
        <v>98</v>
      </c>
      <c r="B26" s="118" t="s">
        <v>159</v>
      </c>
      <c r="C26" s="95">
        <f>G26+F26</f>
        <v>48357.2</v>
      </c>
      <c r="D26" s="95">
        <v>0</v>
      </c>
      <c r="E26" s="95">
        <v>0</v>
      </c>
      <c r="F26" s="95">
        <v>0</v>
      </c>
      <c r="G26" s="95">
        <f>18180.7+29974+5+100+97.5</f>
        <v>48357.2</v>
      </c>
      <c r="H26" s="22" t="s">
        <v>97</v>
      </c>
      <c r="I26" s="23" t="s">
        <v>5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66" customHeight="1">
      <c r="A27" s="111"/>
      <c r="B27" s="119"/>
      <c r="C27" s="96"/>
      <c r="D27" s="96"/>
      <c r="E27" s="96"/>
      <c r="F27" s="96"/>
      <c r="G27" s="96"/>
      <c r="H27" s="22" t="s">
        <v>118</v>
      </c>
      <c r="I27" s="23" t="s">
        <v>121</v>
      </c>
      <c r="J27" s="25">
        <v>10080</v>
      </c>
      <c r="K27" s="25">
        <v>10080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78.75" customHeight="1">
      <c r="A28" s="25" t="s">
        <v>99</v>
      </c>
      <c r="B28" s="22" t="s">
        <v>160</v>
      </c>
      <c r="C28" s="26">
        <f>G28+F28</f>
        <v>2863.5</v>
      </c>
      <c r="D28" s="26">
        <v>0</v>
      </c>
      <c r="E28" s="26">
        <v>0</v>
      </c>
      <c r="F28" s="26">
        <v>0</v>
      </c>
      <c r="G28" s="26">
        <v>2863.5</v>
      </c>
      <c r="H28" s="22" t="s">
        <v>118</v>
      </c>
      <c r="I28" s="23" t="s">
        <v>121</v>
      </c>
      <c r="J28" s="25">
        <v>1724</v>
      </c>
      <c r="K28" s="25">
        <v>1920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27" customHeight="1">
      <c r="A29" s="110" t="s">
        <v>108</v>
      </c>
      <c r="B29" s="118" t="s">
        <v>161</v>
      </c>
      <c r="C29" s="95">
        <f>G29+F29</f>
        <v>39</v>
      </c>
      <c r="D29" s="95">
        <v>0</v>
      </c>
      <c r="E29" s="95">
        <v>0</v>
      </c>
      <c r="F29" s="95">
        <v>0</v>
      </c>
      <c r="G29" s="95">
        <v>39</v>
      </c>
      <c r="H29" s="22" t="s">
        <v>110</v>
      </c>
      <c r="I29" s="23" t="s">
        <v>5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8.5" customHeight="1">
      <c r="A30" s="111"/>
      <c r="B30" s="119"/>
      <c r="C30" s="96"/>
      <c r="D30" s="96"/>
      <c r="E30" s="96"/>
      <c r="F30" s="96"/>
      <c r="G30" s="96"/>
      <c r="H30" s="22" t="s">
        <v>129</v>
      </c>
      <c r="I30" s="23" t="s">
        <v>5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8.5" customHeight="1">
      <c r="A31" s="110" t="s">
        <v>109</v>
      </c>
      <c r="B31" s="118" t="s">
        <v>162</v>
      </c>
      <c r="C31" s="95">
        <f>G31+F31</f>
        <v>37</v>
      </c>
      <c r="D31" s="95">
        <v>0</v>
      </c>
      <c r="E31" s="95">
        <v>0</v>
      </c>
      <c r="F31" s="95">
        <v>0</v>
      </c>
      <c r="G31" s="95">
        <v>37</v>
      </c>
      <c r="H31" s="22" t="s">
        <v>110</v>
      </c>
      <c r="I31" s="23" t="s">
        <v>5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87" s="8" customFormat="1" ht="33" customHeight="1">
      <c r="A32" s="111"/>
      <c r="B32" s="119"/>
      <c r="C32" s="96"/>
      <c r="D32" s="96"/>
      <c r="E32" s="96"/>
      <c r="F32" s="96"/>
      <c r="G32" s="96"/>
      <c r="H32" s="22" t="s">
        <v>129</v>
      </c>
      <c r="I32" s="23" t="s">
        <v>5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s="8" customFormat="1" ht="47.25" customHeight="1">
      <c r="A33" s="29" t="s">
        <v>146</v>
      </c>
      <c r="B33" s="42" t="s">
        <v>151</v>
      </c>
      <c r="C33" s="61">
        <f>SUM(D33:G33)</f>
        <v>300</v>
      </c>
      <c r="D33" s="61">
        <v>0</v>
      </c>
      <c r="E33" s="61">
        <v>0</v>
      </c>
      <c r="F33" s="61">
        <v>270</v>
      </c>
      <c r="G33" s="61">
        <v>30</v>
      </c>
      <c r="H33" s="22" t="s">
        <v>118</v>
      </c>
      <c r="I33" s="23" t="s">
        <v>121</v>
      </c>
      <c r="J33" s="25">
        <v>0</v>
      </c>
      <c r="K33" s="25">
        <v>14.44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s="8" customFormat="1" ht="39.75" customHeight="1">
      <c r="A34" s="29" t="s">
        <v>149</v>
      </c>
      <c r="B34" s="42" t="s">
        <v>150</v>
      </c>
      <c r="C34" s="61">
        <f>SUM(D34:G34)</f>
        <v>300</v>
      </c>
      <c r="D34" s="61">
        <v>0</v>
      </c>
      <c r="E34" s="61">
        <v>0</v>
      </c>
      <c r="F34" s="61">
        <v>270</v>
      </c>
      <c r="G34" s="61">
        <v>30</v>
      </c>
      <c r="H34" s="22" t="s">
        <v>118</v>
      </c>
      <c r="I34" s="23" t="s">
        <v>121</v>
      </c>
      <c r="J34" s="25">
        <v>0</v>
      </c>
      <c r="K34" s="25">
        <v>135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s="8" customFormat="1" ht="63.75" customHeight="1">
      <c r="A35" s="103" t="s">
        <v>173</v>
      </c>
      <c r="B35" s="105" t="s">
        <v>177</v>
      </c>
      <c r="C35" s="92">
        <f>SUM(D35:G35)</f>
        <v>21996</v>
      </c>
      <c r="D35" s="92">
        <v>0</v>
      </c>
      <c r="E35" s="92">
        <v>0</v>
      </c>
      <c r="F35" s="92">
        <v>0</v>
      </c>
      <c r="G35" s="92">
        <f>15867.8+6128.2</f>
        <v>21996</v>
      </c>
      <c r="H35" s="79" t="s">
        <v>174</v>
      </c>
      <c r="I35" s="69" t="s">
        <v>59</v>
      </c>
      <c r="J35" s="69">
        <v>0</v>
      </c>
      <c r="K35" s="69">
        <v>0</v>
      </c>
      <c r="L35" s="69">
        <v>30000</v>
      </c>
      <c r="M35" s="69">
        <v>23960</v>
      </c>
      <c r="N35" s="69">
        <v>23960</v>
      </c>
      <c r="O35" s="69">
        <v>23960</v>
      </c>
      <c r="P35" s="69">
        <v>30000</v>
      </c>
      <c r="Q35" s="69">
        <v>30000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s="8" customFormat="1" ht="33.75" customHeight="1">
      <c r="A36" s="104"/>
      <c r="B36" s="106"/>
      <c r="C36" s="93"/>
      <c r="D36" s="93"/>
      <c r="E36" s="93"/>
      <c r="F36" s="93"/>
      <c r="G36" s="93"/>
      <c r="H36" s="79" t="s">
        <v>178</v>
      </c>
      <c r="I36" s="69" t="s">
        <v>121</v>
      </c>
      <c r="J36" s="69">
        <v>0</v>
      </c>
      <c r="K36" s="69">
        <v>0</v>
      </c>
      <c r="L36" s="69">
        <f>133.5+182.9+99+1168+939+432+600</f>
        <v>3554.4</v>
      </c>
      <c r="M36" s="69">
        <v>1258.7</v>
      </c>
      <c r="N36" s="69">
        <v>0</v>
      </c>
      <c r="O36" s="69">
        <v>0</v>
      </c>
      <c r="P36" s="69">
        <v>0</v>
      </c>
      <c r="Q36" s="69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s="8" customFormat="1" ht="17.25" customHeight="1">
      <c r="A37" s="69"/>
      <c r="B37" s="80" t="s">
        <v>28</v>
      </c>
      <c r="C37" s="81">
        <f>SUM(C20:C35)</f>
        <v>137503.1</v>
      </c>
      <c r="D37" s="81">
        <f>SUM(D20:D34)</f>
        <v>0</v>
      </c>
      <c r="E37" s="71">
        <v>0</v>
      </c>
      <c r="F37" s="81">
        <f>SUM(F20:F35)</f>
        <v>6906.5</v>
      </c>
      <c r="G37" s="81">
        <f>SUM(G20:G35)</f>
        <v>130596.6</v>
      </c>
      <c r="H37" s="82"/>
      <c r="I37" s="83"/>
      <c r="J37" s="83"/>
      <c r="K37" s="83"/>
      <c r="L37" s="83"/>
      <c r="M37" s="83"/>
      <c r="N37" s="83"/>
      <c r="O37" s="83"/>
      <c r="P37" s="84"/>
      <c r="Q37" s="8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87" s="8" customFormat="1" ht="18.75" customHeight="1">
      <c r="A38" s="136" t="s">
        <v>122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6" t="s">
        <v>50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1:19" ht="28.5" customHeight="1">
      <c r="A39" s="103" t="s">
        <v>7</v>
      </c>
      <c r="B39" s="105" t="s">
        <v>84</v>
      </c>
      <c r="C39" s="92">
        <f>G39+F39</f>
        <v>27326.8</v>
      </c>
      <c r="D39" s="92">
        <v>0</v>
      </c>
      <c r="E39" s="92">
        <v>0</v>
      </c>
      <c r="F39" s="92">
        <v>0</v>
      </c>
      <c r="G39" s="92">
        <v>27326.8</v>
      </c>
      <c r="H39" s="85" t="s">
        <v>85</v>
      </c>
      <c r="I39" s="69" t="s">
        <v>121</v>
      </c>
      <c r="J39" s="69">
        <v>535.55</v>
      </c>
      <c r="K39" s="69">
        <f>535.55+42.3</f>
        <v>577.8499999999999</v>
      </c>
      <c r="L39" s="69">
        <v>644.45</v>
      </c>
      <c r="M39" s="69">
        <v>736.54</v>
      </c>
      <c r="N39" s="69">
        <v>736.54</v>
      </c>
      <c r="O39" s="69">
        <v>736.54</v>
      </c>
      <c r="P39" s="69">
        <v>535.55</v>
      </c>
      <c r="Q39" s="69">
        <v>535.55</v>
      </c>
      <c r="S39" s="10"/>
    </row>
    <row r="40" spans="1:19" ht="40.5" customHeight="1">
      <c r="A40" s="107"/>
      <c r="B40" s="120"/>
      <c r="C40" s="114"/>
      <c r="D40" s="114"/>
      <c r="E40" s="114"/>
      <c r="F40" s="114"/>
      <c r="G40" s="114"/>
      <c r="H40" s="85" t="s">
        <v>114</v>
      </c>
      <c r="I40" s="69" t="s">
        <v>121</v>
      </c>
      <c r="J40" s="69">
        <v>0</v>
      </c>
      <c r="K40" s="69">
        <v>32.3</v>
      </c>
      <c r="L40" s="69">
        <v>68.9</v>
      </c>
      <c r="M40" s="69">
        <v>29.25</v>
      </c>
      <c r="N40" s="69">
        <v>29.25</v>
      </c>
      <c r="O40" s="69">
        <v>29.25</v>
      </c>
      <c r="P40" s="69">
        <v>0</v>
      </c>
      <c r="Q40" s="69">
        <v>0</v>
      </c>
      <c r="S40" s="10"/>
    </row>
    <row r="41" spans="1:19" ht="52.5" customHeight="1">
      <c r="A41" s="107"/>
      <c r="B41" s="120"/>
      <c r="C41" s="114"/>
      <c r="D41" s="114"/>
      <c r="E41" s="114"/>
      <c r="F41" s="114"/>
      <c r="G41" s="114"/>
      <c r="H41" s="85" t="s">
        <v>130</v>
      </c>
      <c r="I41" s="69" t="s">
        <v>5</v>
      </c>
      <c r="J41" s="69">
        <v>0</v>
      </c>
      <c r="K41" s="69">
        <v>315</v>
      </c>
      <c r="L41" s="69">
        <v>333</v>
      </c>
      <c r="M41" s="69">
        <v>673</v>
      </c>
      <c r="N41" s="69">
        <v>673</v>
      </c>
      <c r="O41" s="69">
        <v>673</v>
      </c>
      <c r="P41" s="69">
        <v>673</v>
      </c>
      <c r="Q41" s="69">
        <v>673</v>
      </c>
      <c r="S41" s="10"/>
    </row>
    <row r="42" spans="1:17" ht="44.25" customHeight="1">
      <c r="A42" s="107"/>
      <c r="B42" s="120"/>
      <c r="C42" s="114"/>
      <c r="D42" s="114"/>
      <c r="E42" s="114"/>
      <c r="F42" s="114"/>
      <c r="G42" s="114"/>
      <c r="H42" s="85" t="s">
        <v>86</v>
      </c>
      <c r="I42" s="69" t="s">
        <v>88</v>
      </c>
      <c r="J42" s="69">
        <v>0</v>
      </c>
      <c r="K42" s="69">
        <v>10</v>
      </c>
      <c r="L42" s="69">
        <v>6</v>
      </c>
      <c r="M42" s="69">
        <v>20</v>
      </c>
      <c r="N42" s="69">
        <v>20</v>
      </c>
      <c r="O42" s="69">
        <v>20</v>
      </c>
      <c r="P42" s="69">
        <v>14</v>
      </c>
      <c r="Q42" s="69">
        <v>14</v>
      </c>
    </row>
    <row r="43" spans="1:17" ht="39.75" customHeight="1">
      <c r="A43" s="104"/>
      <c r="B43" s="106"/>
      <c r="C43" s="93"/>
      <c r="D43" s="93"/>
      <c r="E43" s="93"/>
      <c r="F43" s="93"/>
      <c r="G43" s="93"/>
      <c r="H43" s="85" t="s">
        <v>157</v>
      </c>
      <c r="I43" s="69" t="s">
        <v>5</v>
      </c>
      <c r="J43" s="69">
        <v>0</v>
      </c>
      <c r="K43" s="69">
        <f>11+2</f>
        <v>13</v>
      </c>
      <c r="L43" s="69">
        <v>340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</row>
    <row r="44" spans="1:17" ht="64.5" customHeight="1">
      <c r="A44" s="69" t="s">
        <v>31</v>
      </c>
      <c r="B44" s="79" t="s">
        <v>56</v>
      </c>
      <c r="C44" s="71">
        <f>SUM(D44:G44)</f>
        <v>1119.9</v>
      </c>
      <c r="D44" s="71">
        <v>0</v>
      </c>
      <c r="E44" s="71">
        <v>0</v>
      </c>
      <c r="F44" s="71">
        <v>0</v>
      </c>
      <c r="G44" s="71">
        <v>1119.9</v>
      </c>
      <c r="H44" s="85" t="s">
        <v>51</v>
      </c>
      <c r="I44" s="69" t="s">
        <v>5</v>
      </c>
      <c r="J44" s="69">
        <v>1</v>
      </c>
      <c r="K44" s="69">
        <v>1</v>
      </c>
      <c r="L44" s="69">
        <v>1</v>
      </c>
      <c r="M44" s="69">
        <v>1</v>
      </c>
      <c r="N44" s="69">
        <v>1</v>
      </c>
      <c r="O44" s="69">
        <v>1</v>
      </c>
      <c r="P44" s="69">
        <v>1</v>
      </c>
      <c r="Q44" s="69">
        <v>1</v>
      </c>
    </row>
    <row r="45" spans="1:17" ht="54.75" customHeight="1">
      <c r="A45" s="69" t="s">
        <v>32</v>
      </c>
      <c r="B45" s="79" t="s">
        <v>68</v>
      </c>
      <c r="C45" s="68">
        <f>SUM(E45:G45)</f>
        <v>134057.1</v>
      </c>
      <c r="D45" s="68">
        <v>0</v>
      </c>
      <c r="E45" s="68">
        <f>12263.4+15000-44.9+21000</f>
        <v>48218.5</v>
      </c>
      <c r="F45" s="68">
        <f>8856.4+1578.2+16750</f>
        <v>27184.6</v>
      </c>
      <c r="G45" s="68">
        <f>57087.8+881.7+156.1+408.6+119.8</f>
        <v>58654</v>
      </c>
      <c r="H45" s="85" t="s">
        <v>30</v>
      </c>
      <c r="I45" s="69" t="s">
        <v>121</v>
      </c>
      <c r="J45" s="74">
        <v>10439.4</v>
      </c>
      <c r="K45" s="74">
        <f>3099+50+30+37.5+1309.4+1994+13838.1</f>
        <v>20358</v>
      </c>
      <c r="L45" s="74">
        <f>13070+2857.3-99-182.9-133.5+15702+775.4+960-801.9+2109+49.25</f>
        <v>34305.65</v>
      </c>
      <c r="M45" s="74">
        <f>7515+14779.6+1544.6+333</f>
        <v>24172.199999999997</v>
      </c>
      <c r="N45" s="74">
        <v>7515</v>
      </c>
      <c r="O45" s="74">
        <v>6896.9</v>
      </c>
      <c r="P45" s="74">
        <v>2203.7</v>
      </c>
      <c r="Q45" s="74">
        <v>2203.7</v>
      </c>
    </row>
    <row r="46" spans="1:17" ht="71.25" customHeight="1">
      <c r="A46" s="69" t="s">
        <v>34</v>
      </c>
      <c r="B46" s="85" t="s">
        <v>69</v>
      </c>
      <c r="C46" s="71">
        <f>G46+F46</f>
        <v>26665.7</v>
      </c>
      <c r="D46" s="71">
        <v>0</v>
      </c>
      <c r="E46" s="71">
        <v>0</v>
      </c>
      <c r="F46" s="71">
        <v>0</v>
      </c>
      <c r="G46" s="71">
        <v>26665.7</v>
      </c>
      <c r="H46" s="85" t="s">
        <v>53</v>
      </c>
      <c r="I46" s="69" t="s">
        <v>121</v>
      </c>
      <c r="J46" s="69">
        <v>1439</v>
      </c>
      <c r="K46" s="69">
        <v>1498</v>
      </c>
      <c r="L46" s="69">
        <v>1498</v>
      </c>
      <c r="M46" s="69">
        <v>1447.3</v>
      </c>
      <c r="N46" s="69">
        <v>1447.3</v>
      </c>
      <c r="O46" s="69">
        <v>1447.3</v>
      </c>
      <c r="P46" s="69">
        <v>1447.3</v>
      </c>
      <c r="Q46" s="69">
        <v>1447.3</v>
      </c>
    </row>
    <row r="47" spans="1:17" ht="41.25" customHeight="1">
      <c r="A47" s="86" t="s">
        <v>35</v>
      </c>
      <c r="B47" s="87" t="s">
        <v>106</v>
      </c>
      <c r="C47" s="71">
        <f>G47+F47</f>
        <v>36565.9</v>
      </c>
      <c r="D47" s="71">
        <v>0</v>
      </c>
      <c r="E47" s="71">
        <v>0</v>
      </c>
      <c r="F47" s="71">
        <v>0</v>
      </c>
      <c r="G47" s="71">
        <f>24618.7+569.5+6350+4960.7+67</f>
        <v>36565.9</v>
      </c>
      <c r="H47" s="85" t="s">
        <v>119</v>
      </c>
      <c r="I47" s="69" t="s">
        <v>121</v>
      </c>
      <c r="J47" s="69">
        <v>1528.9</v>
      </c>
      <c r="K47" s="69">
        <v>3341.3</v>
      </c>
      <c r="L47" s="69">
        <v>948.3</v>
      </c>
      <c r="M47" s="69">
        <v>2722</v>
      </c>
      <c r="N47" s="69">
        <v>0</v>
      </c>
      <c r="O47" s="69">
        <v>0</v>
      </c>
      <c r="P47" s="69">
        <v>0</v>
      </c>
      <c r="Q47" s="69">
        <v>0</v>
      </c>
    </row>
    <row r="48" spans="1:18" ht="39.75" customHeight="1">
      <c r="A48" s="11" t="s">
        <v>94</v>
      </c>
      <c r="B48" s="35" t="s">
        <v>95</v>
      </c>
      <c r="C48" s="26">
        <f>G48+F48</f>
        <v>728</v>
      </c>
      <c r="D48" s="26">
        <v>0</v>
      </c>
      <c r="E48" s="26">
        <v>0</v>
      </c>
      <c r="F48" s="26">
        <v>0</v>
      </c>
      <c r="G48" s="26">
        <f>795-67</f>
        <v>728</v>
      </c>
      <c r="H48" s="33" t="s">
        <v>97</v>
      </c>
      <c r="I48" s="23" t="s">
        <v>5</v>
      </c>
      <c r="J48" s="25">
        <v>0</v>
      </c>
      <c r="K48" s="25">
        <v>1</v>
      </c>
      <c r="L48" s="25">
        <v>1</v>
      </c>
      <c r="M48" s="25">
        <v>1</v>
      </c>
      <c r="N48" s="25">
        <v>0</v>
      </c>
      <c r="O48" s="25">
        <v>0</v>
      </c>
      <c r="P48" s="25">
        <v>0</v>
      </c>
      <c r="Q48" s="25">
        <v>0</v>
      </c>
      <c r="R48" s="12"/>
    </row>
    <row r="49" spans="1:18" ht="48.75" customHeight="1">
      <c r="A49" s="11" t="s">
        <v>182</v>
      </c>
      <c r="B49" s="35" t="s">
        <v>183</v>
      </c>
      <c r="C49" s="26">
        <f>SUM(D49:G49)</f>
        <v>300</v>
      </c>
      <c r="D49" s="26">
        <v>0</v>
      </c>
      <c r="E49" s="26">
        <v>0</v>
      </c>
      <c r="F49" s="26">
        <v>0</v>
      </c>
      <c r="G49" s="26">
        <v>300</v>
      </c>
      <c r="H49" s="33" t="s">
        <v>110</v>
      </c>
      <c r="I49" s="23" t="s">
        <v>5</v>
      </c>
      <c r="J49" s="25">
        <v>0</v>
      </c>
      <c r="K49" s="25">
        <v>0</v>
      </c>
      <c r="L49" s="69">
        <v>1</v>
      </c>
      <c r="M49" s="69">
        <v>0</v>
      </c>
      <c r="N49" s="25">
        <v>0</v>
      </c>
      <c r="O49" s="25">
        <v>0</v>
      </c>
      <c r="P49" s="25">
        <v>0</v>
      </c>
      <c r="Q49" s="25">
        <v>0</v>
      </c>
      <c r="R49" s="12"/>
    </row>
    <row r="50" spans="1:17" ht="17.25" customHeight="1">
      <c r="A50" s="30"/>
      <c r="B50" s="31" t="s">
        <v>27</v>
      </c>
      <c r="C50" s="32">
        <f>SUM(E50:G50)</f>
        <v>226763.4</v>
      </c>
      <c r="D50" s="32">
        <v>0</v>
      </c>
      <c r="E50" s="32">
        <f>E45</f>
        <v>48218.5</v>
      </c>
      <c r="F50" s="32">
        <f>SUM(F44:F48)</f>
        <v>27184.6</v>
      </c>
      <c r="G50" s="32">
        <f>SUM(G39:G49)</f>
        <v>151360.3</v>
      </c>
      <c r="H50" s="36"/>
      <c r="I50" s="9"/>
      <c r="J50" s="9"/>
      <c r="K50" s="9"/>
      <c r="L50" s="9"/>
      <c r="M50" s="9"/>
      <c r="N50" s="9"/>
      <c r="O50" s="9"/>
      <c r="P50" s="66"/>
      <c r="Q50" s="66"/>
    </row>
    <row r="51" spans="1:17" ht="16.5" customHeight="1">
      <c r="A51" s="37"/>
      <c r="B51" s="123" t="s">
        <v>123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5"/>
    </row>
    <row r="52" spans="1:17" ht="80.25" customHeight="1">
      <c r="A52" s="23" t="s">
        <v>9</v>
      </c>
      <c r="B52" s="21" t="s">
        <v>87</v>
      </c>
      <c r="C52" s="38">
        <f>G52+F52</f>
        <v>301070.10000000003</v>
      </c>
      <c r="D52" s="38">
        <v>0</v>
      </c>
      <c r="E52" s="38">
        <v>0</v>
      </c>
      <c r="F52" s="38">
        <v>0</v>
      </c>
      <c r="G52" s="34">
        <f>310670.4-9600.3</f>
        <v>301070.10000000003</v>
      </c>
      <c r="H52" s="33" t="s">
        <v>111</v>
      </c>
      <c r="I52" s="23" t="s">
        <v>121</v>
      </c>
      <c r="J52" s="39">
        <v>288383</v>
      </c>
      <c r="K52" s="39">
        <v>315215.8</v>
      </c>
      <c r="L52" s="39">
        <v>375772</v>
      </c>
      <c r="M52" s="39">
        <v>396916</v>
      </c>
      <c r="N52" s="75">
        <v>396916</v>
      </c>
      <c r="O52" s="39">
        <v>396916</v>
      </c>
      <c r="P52" s="39">
        <v>396916</v>
      </c>
      <c r="Q52" s="39">
        <v>396916</v>
      </c>
    </row>
    <row r="53" spans="1:17" ht="15.75" customHeight="1">
      <c r="A53" s="23" t="s">
        <v>11</v>
      </c>
      <c r="B53" s="24" t="s">
        <v>100</v>
      </c>
      <c r="C53" s="27">
        <f>G53+F53</f>
        <v>53</v>
      </c>
      <c r="D53" s="27">
        <v>0</v>
      </c>
      <c r="E53" s="27">
        <v>0</v>
      </c>
      <c r="F53" s="27">
        <v>0</v>
      </c>
      <c r="G53" s="26">
        <v>53</v>
      </c>
      <c r="H53" s="33" t="s">
        <v>52</v>
      </c>
      <c r="I53" s="23" t="s">
        <v>5</v>
      </c>
      <c r="J53" s="40">
        <v>315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 ht="29.25" customHeight="1">
      <c r="A54" s="23" t="s">
        <v>57</v>
      </c>
      <c r="B54" s="24" t="s">
        <v>48</v>
      </c>
      <c r="C54" s="27">
        <f>G54</f>
        <v>7957.8</v>
      </c>
      <c r="D54" s="27">
        <v>0</v>
      </c>
      <c r="E54" s="27">
        <v>0</v>
      </c>
      <c r="F54" s="27">
        <v>0</v>
      </c>
      <c r="G54" s="26">
        <v>7957.8</v>
      </c>
      <c r="H54" s="33" t="s">
        <v>10</v>
      </c>
      <c r="I54" s="23" t="s">
        <v>88</v>
      </c>
      <c r="J54" s="25">
        <v>892.6</v>
      </c>
      <c r="K54" s="25">
        <v>892.6</v>
      </c>
      <c r="L54" s="25">
        <v>892.6</v>
      </c>
      <c r="M54" s="25">
        <v>892.6</v>
      </c>
      <c r="N54" s="25">
        <v>892.6</v>
      </c>
      <c r="O54" s="25">
        <v>892.6</v>
      </c>
      <c r="P54" s="25">
        <v>892.6</v>
      </c>
      <c r="Q54" s="25">
        <v>892.6</v>
      </c>
    </row>
    <row r="55" spans="1:30" s="8" customFormat="1" ht="17.25" customHeight="1">
      <c r="A55" s="30"/>
      <c r="B55" s="31" t="s">
        <v>26</v>
      </c>
      <c r="C55" s="32">
        <f>C54+C53+C52</f>
        <v>309080.9</v>
      </c>
      <c r="D55" s="32">
        <v>0</v>
      </c>
      <c r="E55" s="32">
        <v>0</v>
      </c>
      <c r="F55" s="32">
        <v>0</v>
      </c>
      <c r="G55" s="32">
        <f>SUM(G52:G54)</f>
        <v>309080.9</v>
      </c>
      <c r="H55" s="36"/>
      <c r="I55" s="30"/>
      <c r="J55" s="30"/>
      <c r="K55" s="30"/>
      <c r="L55" s="30"/>
      <c r="M55" s="9"/>
      <c r="N55" s="9"/>
      <c r="O55" s="9"/>
      <c r="P55" s="66"/>
      <c r="Q55" s="6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17" ht="17.25" customHeight="1">
      <c r="A56" s="37"/>
      <c r="B56" s="123" t="s">
        <v>124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</row>
    <row r="57" spans="1:17" ht="27.75" customHeight="1">
      <c r="A57" s="28" t="s">
        <v>12</v>
      </c>
      <c r="B57" s="35" t="s">
        <v>42</v>
      </c>
      <c r="C57" s="41">
        <f>SUM(G57)</f>
        <v>76611.7</v>
      </c>
      <c r="D57" s="41">
        <v>0</v>
      </c>
      <c r="E57" s="41">
        <v>0</v>
      </c>
      <c r="F57" s="41">
        <v>0</v>
      </c>
      <c r="G57" s="41">
        <v>76611.7</v>
      </c>
      <c r="H57" s="21" t="s">
        <v>113</v>
      </c>
      <c r="I57" s="23" t="s">
        <v>121</v>
      </c>
      <c r="J57" s="34">
        <v>286513</v>
      </c>
      <c r="K57" s="34">
        <v>281027</v>
      </c>
      <c r="L57" s="34">
        <v>288349</v>
      </c>
      <c r="M57" s="68">
        <v>288244.3</v>
      </c>
      <c r="N57" s="68">
        <v>288244.3</v>
      </c>
      <c r="O57" s="68">
        <v>288244.3</v>
      </c>
      <c r="P57" s="68">
        <v>288244.3</v>
      </c>
      <c r="Q57" s="68">
        <v>288244.3</v>
      </c>
    </row>
    <row r="58" spans="1:17" ht="39" customHeight="1">
      <c r="A58" s="23" t="s">
        <v>13</v>
      </c>
      <c r="B58" s="24" t="s">
        <v>43</v>
      </c>
      <c r="C58" s="38">
        <f>G58</f>
        <v>315</v>
      </c>
      <c r="D58" s="38">
        <v>0</v>
      </c>
      <c r="E58" s="38">
        <v>0</v>
      </c>
      <c r="F58" s="38">
        <v>0</v>
      </c>
      <c r="G58" s="34">
        <v>315</v>
      </c>
      <c r="H58" s="33" t="s">
        <v>29</v>
      </c>
      <c r="I58" s="23" t="s">
        <v>125</v>
      </c>
      <c r="J58" s="34">
        <v>320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</row>
    <row r="59" spans="1:17" ht="42.75" customHeight="1">
      <c r="A59" s="110" t="s">
        <v>14</v>
      </c>
      <c r="B59" s="118" t="s">
        <v>54</v>
      </c>
      <c r="C59" s="108">
        <f>G59</f>
        <v>10252.1</v>
      </c>
      <c r="D59" s="108">
        <v>0</v>
      </c>
      <c r="E59" s="108">
        <v>0</v>
      </c>
      <c r="F59" s="108">
        <v>0</v>
      </c>
      <c r="G59" s="108">
        <v>10252.1</v>
      </c>
      <c r="H59" s="21" t="s">
        <v>38</v>
      </c>
      <c r="I59" s="23" t="s">
        <v>125</v>
      </c>
      <c r="J59" s="34">
        <v>330</v>
      </c>
      <c r="K59" s="34">
        <v>350</v>
      </c>
      <c r="L59" s="34">
        <v>330</v>
      </c>
      <c r="M59" s="34">
        <v>330</v>
      </c>
      <c r="N59" s="34">
        <v>330</v>
      </c>
      <c r="O59" s="34">
        <v>330</v>
      </c>
      <c r="P59" s="34">
        <v>330</v>
      </c>
      <c r="Q59" s="34">
        <v>330</v>
      </c>
    </row>
    <row r="60" spans="1:29" s="8" customFormat="1" ht="42" customHeight="1">
      <c r="A60" s="111"/>
      <c r="B60" s="119"/>
      <c r="C60" s="109"/>
      <c r="D60" s="109"/>
      <c r="E60" s="109"/>
      <c r="F60" s="109"/>
      <c r="G60" s="109"/>
      <c r="H60" s="21" t="s">
        <v>70</v>
      </c>
      <c r="I60" s="25" t="s">
        <v>5</v>
      </c>
      <c r="J60" s="44">
        <v>55</v>
      </c>
      <c r="K60" s="44">
        <v>54</v>
      </c>
      <c r="L60" s="44">
        <v>0</v>
      </c>
      <c r="M60" s="44">
        <v>59</v>
      </c>
      <c r="N60" s="44">
        <v>59</v>
      </c>
      <c r="O60" s="44">
        <v>59</v>
      </c>
      <c r="P60" s="44">
        <v>55</v>
      </c>
      <c r="Q60" s="44">
        <v>55</v>
      </c>
      <c r="R60" s="13"/>
      <c r="S60" s="5" t="s">
        <v>47</v>
      </c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8" customFormat="1" ht="33.75" customHeight="1">
      <c r="A61" s="29" t="s">
        <v>115</v>
      </c>
      <c r="B61" s="42" t="s">
        <v>116</v>
      </c>
      <c r="C61" s="43">
        <f>G61</f>
        <v>324</v>
      </c>
      <c r="D61" s="43">
        <v>0</v>
      </c>
      <c r="E61" s="43">
        <v>0</v>
      </c>
      <c r="F61" s="43">
        <v>0</v>
      </c>
      <c r="G61" s="43">
        <v>324</v>
      </c>
      <c r="H61" s="21" t="s">
        <v>105</v>
      </c>
      <c r="I61" s="23" t="s">
        <v>117</v>
      </c>
      <c r="J61" s="44">
        <v>0</v>
      </c>
      <c r="K61" s="44">
        <v>2</v>
      </c>
      <c r="L61" s="44">
        <v>2</v>
      </c>
      <c r="M61" s="44">
        <v>3</v>
      </c>
      <c r="N61" s="44">
        <v>3</v>
      </c>
      <c r="O61" s="44">
        <v>3</v>
      </c>
      <c r="P61" s="44">
        <v>0</v>
      </c>
      <c r="Q61" s="44">
        <v>0</v>
      </c>
      <c r="R61" s="1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8" customFormat="1" ht="45" customHeight="1">
      <c r="A62" s="29" t="s">
        <v>175</v>
      </c>
      <c r="B62" s="42" t="s">
        <v>171</v>
      </c>
      <c r="C62" s="43">
        <f>SUM(D62:G62)</f>
        <v>4856.1</v>
      </c>
      <c r="D62" s="43">
        <v>0</v>
      </c>
      <c r="E62" s="43">
        <v>0</v>
      </c>
      <c r="F62" s="43">
        <v>0</v>
      </c>
      <c r="G62" s="43">
        <v>4856.1</v>
      </c>
      <c r="H62" s="21" t="s">
        <v>172</v>
      </c>
      <c r="I62" s="23" t="s">
        <v>5</v>
      </c>
      <c r="J62" s="44">
        <v>0</v>
      </c>
      <c r="K62" s="44">
        <v>0</v>
      </c>
      <c r="L62" s="44">
        <v>386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13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8" customFormat="1" ht="17.25" customHeight="1">
      <c r="A63" s="30"/>
      <c r="B63" s="31" t="s">
        <v>25</v>
      </c>
      <c r="C63" s="45">
        <f>SUM(C57:C62)</f>
        <v>92358.90000000001</v>
      </c>
      <c r="D63" s="45">
        <v>0</v>
      </c>
      <c r="E63" s="45">
        <v>0</v>
      </c>
      <c r="F63" s="45">
        <v>0</v>
      </c>
      <c r="G63" s="45">
        <f>SUM(G57:G62)</f>
        <v>92358.90000000001</v>
      </c>
      <c r="H63" s="36"/>
      <c r="I63" s="30"/>
      <c r="J63" s="46"/>
      <c r="K63" s="46"/>
      <c r="L63" s="46"/>
      <c r="M63" s="46"/>
      <c r="N63" s="46"/>
      <c r="O63" s="46"/>
      <c r="P63" s="66"/>
      <c r="Q63" s="66"/>
      <c r="R63" s="1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17" ht="17.25" customHeight="1">
      <c r="A64" s="37"/>
      <c r="B64" s="123" t="s">
        <v>126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5"/>
    </row>
    <row r="65" spans="1:17" ht="39" customHeight="1">
      <c r="A65" s="103" t="s">
        <v>15</v>
      </c>
      <c r="B65" s="105" t="s">
        <v>73</v>
      </c>
      <c r="C65" s="92">
        <f>G65+F65</f>
        <v>120746.6</v>
      </c>
      <c r="D65" s="92">
        <v>0</v>
      </c>
      <c r="E65" s="92">
        <v>0</v>
      </c>
      <c r="F65" s="92">
        <v>0</v>
      </c>
      <c r="G65" s="92">
        <f>114996.6+5750</f>
        <v>120746.6</v>
      </c>
      <c r="H65" s="24" t="s">
        <v>131</v>
      </c>
      <c r="I65" s="23" t="s">
        <v>121</v>
      </c>
      <c r="J65" s="27">
        <v>114613</v>
      </c>
      <c r="K65" s="27">
        <f>129462+1609.68</f>
        <v>131071.68</v>
      </c>
      <c r="L65" s="27">
        <f>129462+8045</f>
        <v>137507</v>
      </c>
      <c r="M65" s="27">
        <v>137927</v>
      </c>
      <c r="N65" s="27">
        <v>137927</v>
      </c>
      <c r="O65" s="27">
        <v>137927</v>
      </c>
      <c r="P65" s="27">
        <v>137927</v>
      </c>
      <c r="Q65" s="27">
        <v>137927</v>
      </c>
    </row>
    <row r="66" spans="1:29" s="8" customFormat="1" ht="38.25" customHeight="1">
      <c r="A66" s="104"/>
      <c r="B66" s="106"/>
      <c r="C66" s="93">
        <f>G66+F66</f>
        <v>0</v>
      </c>
      <c r="D66" s="93"/>
      <c r="E66" s="93"/>
      <c r="F66" s="93"/>
      <c r="G66" s="93"/>
      <c r="H66" s="24" t="s">
        <v>158</v>
      </c>
      <c r="I66" s="23" t="s">
        <v>121</v>
      </c>
      <c r="J66" s="27">
        <v>552561</v>
      </c>
      <c r="K66" s="27">
        <f>567410+8045+5398.1</f>
        <v>580853.1</v>
      </c>
      <c r="L66" s="27">
        <v>567410</v>
      </c>
      <c r="M66" s="27">
        <v>587920</v>
      </c>
      <c r="N66" s="27">
        <v>587920</v>
      </c>
      <c r="O66" s="27">
        <v>587920</v>
      </c>
      <c r="P66" s="27">
        <v>587920</v>
      </c>
      <c r="Q66" s="27">
        <v>587920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17" ht="99" customHeight="1">
      <c r="A67" s="47" t="s">
        <v>101</v>
      </c>
      <c r="B67" s="24" t="s">
        <v>71</v>
      </c>
      <c r="C67" s="27">
        <f>G67+F67</f>
        <v>500</v>
      </c>
      <c r="D67" s="27">
        <v>0</v>
      </c>
      <c r="E67" s="27">
        <v>0</v>
      </c>
      <c r="F67" s="27">
        <v>0</v>
      </c>
      <c r="G67" s="27">
        <v>500</v>
      </c>
      <c r="H67" s="21" t="s">
        <v>55</v>
      </c>
      <c r="I67" s="23" t="s">
        <v>121</v>
      </c>
      <c r="J67" s="23">
        <v>6873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ht="41.25" customHeight="1">
      <c r="A68" s="23" t="s">
        <v>16</v>
      </c>
      <c r="B68" s="24" t="s">
        <v>45</v>
      </c>
      <c r="C68" s="27">
        <f>G68+F68</f>
        <v>145.6</v>
      </c>
      <c r="D68" s="27">
        <v>0</v>
      </c>
      <c r="E68" s="27">
        <v>0</v>
      </c>
      <c r="F68" s="27">
        <v>0</v>
      </c>
      <c r="G68" s="27">
        <v>145.6</v>
      </c>
      <c r="H68" s="24" t="s">
        <v>46</v>
      </c>
      <c r="I68" s="23" t="s">
        <v>17</v>
      </c>
      <c r="J68" s="47">
        <v>1.8</v>
      </c>
      <c r="K68" s="47">
        <v>4.5</v>
      </c>
      <c r="L68" s="47">
        <v>6.3</v>
      </c>
      <c r="M68" s="47">
        <v>6.3</v>
      </c>
      <c r="N68" s="58">
        <v>6.3</v>
      </c>
      <c r="O68" s="47">
        <v>6.3</v>
      </c>
      <c r="P68" s="63">
        <v>6.3</v>
      </c>
      <c r="Q68" s="63">
        <v>6.3</v>
      </c>
    </row>
    <row r="69" spans="1:17" ht="70.5" customHeight="1">
      <c r="A69" s="23" t="s">
        <v>103</v>
      </c>
      <c r="B69" s="24" t="s">
        <v>104</v>
      </c>
      <c r="C69" s="27">
        <f>G69+F69</f>
        <v>186.2</v>
      </c>
      <c r="D69" s="27">
        <v>0</v>
      </c>
      <c r="E69" s="27">
        <v>0</v>
      </c>
      <c r="F69" s="27">
        <v>0</v>
      </c>
      <c r="G69" s="26">
        <v>186.2</v>
      </c>
      <c r="H69" s="24" t="s">
        <v>105</v>
      </c>
      <c r="I69" s="23" t="s">
        <v>121</v>
      </c>
      <c r="J69" s="25">
        <v>500</v>
      </c>
      <c r="K69" s="25">
        <v>20000</v>
      </c>
      <c r="L69" s="47">
        <v>50000</v>
      </c>
      <c r="M69" s="70">
        <v>70000</v>
      </c>
      <c r="N69" s="70">
        <v>70000</v>
      </c>
      <c r="O69" s="70">
        <v>70000</v>
      </c>
      <c r="P69" s="70">
        <v>0</v>
      </c>
      <c r="Q69" s="70">
        <v>0</v>
      </c>
    </row>
    <row r="70" spans="1:18" ht="17.25" customHeight="1">
      <c r="A70" s="30"/>
      <c r="B70" s="31" t="s">
        <v>24</v>
      </c>
      <c r="C70" s="32">
        <f>SUM(C65:C69)</f>
        <v>121578.40000000001</v>
      </c>
      <c r="D70" s="32">
        <v>0</v>
      </c>
      <c r="E70" s="32">
        <v>0</v>
      </c>
      <c r="F70" s="32">
        <v>0</v>
      </c>
      <c r="G70" s="32">
        <f>SUM(G65:G69)</f>
        <v>121578.40000000001</v>
      </c>
      <c r="H70" s="36"/>
      <c r="I70" s="30"/>
      <c r="J70" s="30"/>
      <c r="K70" s="30"/>
      <c r="L70" s="30"/>
      <c r="M70" s="30"/>
      <c r="N70" s="30"/>
      <c r="O70" s="30"/>
      <c r="P70" s="66"/>
      <c r="Q70" s="66"/>
      <c r="R70" s="6" t="s">
        <v>47</v>
      </c>
    </row>
    <row r="71" spans="1:17" ht="17.25" customHeight="1">
      <c r="A71" s="14"/>
      <c r="B71" s="123" t="s">
        <v>127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5"/>
    </row>
    <row r="72" spans="1:17" ht="43.5" customHeight="1">
      <c r="A72" s="116" t="s">
        <v>19</v>
      </c>
      <c r="B72" s="101" t="s">
        <v>39</v>
      </c>
      <c r="C72" s="112">
        <f>G72+F72</f>
        <v>615.14</v>
      </c>
      <c r="D72" s="112">
        <v>0</v>
      </c>
      <c r="E72" s="112">
        <v>0</v>
      </c>
      <c r="F72" s="112">
        <v>0</v>
      </c>
      <c r="G72" s="112">
        <v>615.14</v>
      </c>
      <c r="H72" s="24" t="s">
        <v>89</v>
      </c>
      <c r="I72" s="23" t="s">
        <v>121</v>
      </c>
      <c r="J72" s="23">
        <v>7473</v>
      </c>
      <c r="K72" s="23">
        <v>7473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</row>
    <row r="73" spans="1:17" ht="39" customHeight="1">
      <c r="A73" s="117"/>
      <c r="B73" s="102"/>
      <c r="C73" s="113">
        <f>G73+F73</f>
        <v>0</v>
      </c>
      <c r="D73" s="113"/>
      <c r="E73" s="113"/>
      <c r="F73" s="113"/>
      <c r="G73" s="113"/>
      <c r="H73" s="24" t="s">
        <v>92</v>
      </c>
      <c r="I73" s="23" t="s">
        <v>93</v>
      </c>
      <c r="J73" s="23">
        <v>43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</row>
    <row r="74" spans="1:17" ht="51" customHeight="1">
      <c r="A74" s="47" t="s">
        <v>20</v>
      </c>
      <c r="B74" s="24" t="s">
        <v>40</v>
      </c>
      <c r="C74" s="38">
        <f>SUM(G74)</f>
        <v>2495.5</v>
      </c>
      <c r="D74" s="38">
        <v>0</v>
      </c>
      <c r="E74" s="38">
        <v>0</v>
      </c>
      <c r="F74" s="38">
        <v>0</v>
      </c>
      <c r="G74" s="38">
        <v>2495.5</v>
      </c>
      <c r="H74" s="33" t="s">
        <v>90</v>
      </c>
      <c r="I74" s="23" t="s">
        <v>121</v>
      </c>
      <c r="J74" s="23">
        <v>2150</v>
      </c>
      <c r="K74" s="23">
        <v>2150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</row>
    <row r="75" spans="1:17" ht="50.25" customHeight="1">
      <c r="A75" s="47" t="s">
        <v>21</v>
      </c>
      <c r="B75" s="24" t="s">
        <v>41</v>
      </c>
      <c r="C75" s="38">
        <f>G75+F75</f>
        <v>2828.4</v>
      </c>
      <c r="D75" s="38">
        <v>0</v>
      </c>
      <c r="E75" s="38">
        <v>0</v>
      </c>
      <c r="F75" s="38">
        <v>0</v>
      </c>
      <c r="G75" s="34">
        <v>2828.4</v>
      </c>
      <c r="H75" s="33" t="s">
        <v>18</v>
      </c>
      <c r="I75" s="23" t="s">
        <v>5</v>
      </c>
      <c r="J75" s="23">
        <v>1</v>
      </c>
      <c r="K75" s="23">
        <v>1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</row>
    <row r="76" spans="1:17" ht="31.5" customHeight="1">
      <c r="A76" s="116" t="s">
        <v>165</v>
      </c>
      <c r="B76" s="105" t="s">
        <v>166</v>
      </c>
      <c r="C76" s="133">
        <f>SUM(D76:G78)</f>
        <v>12895.7</v>
      </c>
      <c r="D76" s="133">
        <v>0</v>
      </c>
      <c r="E76" s="133">
        <v>0</v>
      </c>
      <c r="F76" s="133">
        <v>0</v>
      </c>
      <c r="G76" s="133">
        <f>12902.7-409+402</f>
        <v>12895.7</v>
      </c>
      <c r="H76" s="33" t="s">
        <v>18</v>
      </c>
      <c r="I76" s="23" t="s">
        <v>5</v>
      </c>
      <c r="J76" s="23">
        <v>0</v>
      </c>
      <c r="K76" s="23">
        <v>0</v>
      </c>
      <c r="L76" s="23">
        <v>2</v>
      </c>
      <c r="M76" s="23">
        <v>2</v>
      </c>
      <c r="N76" s="23">
        <v>2</v>
      </c>
      <c r="O76" s="23">
        <v>2</v>
      </c>
      <c r="P76" s="23">
        <v>2</v>
      </c>
      <c r="Q76" s="23">
        <v>2</v>
      </c>
    </row>
    <row r="77" spans="1:17" ht="33" customHeight="1">
      <c r="A77" s="131"/>
      <c r="B77" s="120"/>
      <c r="C77" s="134"/>
      <c r="D77" s="134"/>
      <c r="E77" s="134"/>
      <c r="F77" s="134"/>
      <c r="G77" s="134"/>
      <c r="H77" s="33" t="s">
        <v>167</v>
      </c>
      <c r="I77" s="23" t="s">
        <v>5</v>
      </c>
      <c r="J77" s="23">
        <v>0</v>
      </c>
      <c r="K77" s="23">
        <v>0</v>
      </c>
      <c r="L77" s="23">
        <v>1092</v>
      </c>
      <c r="M77" s="69">
        <v>1358</v>
      </c>
      <c r="N77" s="69">
        <v>1358</v>
      </c>
      <c r="O77" s="69">
        <v>1358</v>
      </c>
      <c r="P77" s="69">
        <v>1358</v>
      </c>
      <c r="Q77" s="69">
        <v>1358</v>
      </c>
    </row>
    <row r="78" spans="1:17" ht="43.5" customHeight="1">
      <c r="A78" s="117"/>
      <c r="B78" s="106"/>
      <c r="C78" s="135"/>
      <c r="D78" s="135"/>
      <c r="E78" s="135"/>
      <c r="F78" s="135"/>
      <c r="G78" s="135"/>
      <c r="H78" s="33" t="s">
        <v>168</v>
      </c>
      <c r="I78" s="23" t="s">
        <v>5</v>
      </c>
      <c r="J78" s="23">
        <v>0</v>
      </c>
      <c r="K78" s="23">
        <v>0</v>
      </c>
      <c r="L78" s="23">
        <v>59</v>
      </c>
      <c r="M78" s="23">
        <v>53</v>
      </c>
      <c r="N78" s="23">
        <v>53</v>
      </c>
      <c r="O78" s="23">
        <v>53</v>
      </c>
      <c r="P78" s="23">
        <v>12</v>
      </c>
      <c r="Q78" s="23">
        <v>12</v>
      </c>
    </row>
    <row r="79" spans="1:17" ht="17.25" customHeight="1">
      <c r="A79" s="30"/>
      <c r="B79" s="31" t="s">
        <v>23</v>
      </c>
      <c r="C79" s="32">
        <f>SUM(C72:C78)</f>
        <v>18834.74</v>
      </c>
      <c r="D79" s="32">
        <f>SUM(D72:D78)</f>
        <v>0</v>
      </c>
      <c r="E79" s="32">
        <f>SUM(E72:E78)</f>
        <v>0</v>
      </c>
      <c r="F79" s="32">
        <f>SUM(F72:F78)</f>
        <v>0</v>
      </c>
      <c r="G79" s="32">
        <f>SUM(G72:G78)</f>
        <v>18834.74</v>
      </c>
      <c r="H79" s="36"/>
      <c r="I79" s="30"/>
      <c r="J79" s="30"/>
      <c r="K79" s="30"/>
      <c r="L79" s="30"/>
      <c r="M79" s="30"/>
      <c r="N79" s="30"/>
      <c r="O79" s="30"/>
      <c r="P79" s="66"/>
      <c r="Q79" s="66"/>
    </row>
    <row r="80" spans="1:17" ht="14.25" customHeight="1">
      <c r="A80" s="139" t="s">
        <v>128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</row>
    <row r="81" spans="1:17" ht="13.5" customHeight="1">
      <c r="A81" s="116" t="s">
        <v>22</v>
      </c>
      <c r="B81" s="101" t="s">
        <v>91</v>
      </c>
      <c r="C81" s="95">
        <f>F81+G81</f>
        <v>59815.8</v>
      </c>
      <c r="D81" s="95">
        <v>0</v>
      </c>
      <c r="E81" s="95">
        <v>0</v>
      </c>
      <c r="F81" s="95">
        <v>0</v>
      </c>
      <c r="G81" s="95">
        <f>59215.8+600</f>
        <v>59815.8</v>
      </c>
      <c r="H81" s="101" t="s">
        <v>36</v>
      </c>
      <c r="I81" s="91" t="s">
        <v>37</v>
      </c>
      <c r="J81" s="91">
        <v>99</v>
      </c>
      <c r="K81" s="91">
        <v>99</v>
      </c>
      <c r="L81" s="91">
        <v>99</v>
      </c>
      <c r="M81" s="91">
        <v>99</v>
      </c>
      <c r="N81" s="116">
        <v>99</v>
      </c>
      <c r="O81" s="91">
        <v>99</v>
      </c>
      <c r="P81" s="91">
        <v>99</v>
      </c>
      <c r="Q81" s="91">
        <v>99</v>
      </c>
    </row>
    <row r="82" spans="1:17" ht="15.75" customHeight="1">
      <c r="A82" s="131"/>
      <c r="B82" s="132"/>
      <c r="C82" s="130"/>
      <c r="D82" s="130"/>
      <c r="E82" s="130"/>
      <c r="F82" s="130"/>
      <c r="G82" s="130"/>
      <c r="H82" s="102"/>
      <c r="I82" s="91"/>
      <c r="J82" s="91"/>
      <c r="K82" s="91"/>
      <c r="L82" s="91"/>
      <c r="M82" s="91"/>
      <c r="N82" s="117"/>
      <c r="O82" s="91"/>
      <c r="P82" s="91"/>
      <c r="Q82" s="91"/>
    </row>
    <row r="83" spans="1:17" ht="39" customHeight="1">
      <c r="A83" s="117"/>
      <c r="B83" s="102"/>
      <c r="C83" s="96"/>
      <c r="D83" s="96"/>
      <c r="E83" s="96"/>
      <c r="F83" s="96"/>
      <c r="G83" s="96"/>
      <c r="H83" s="48" t="s">
        <v>112</v>
      </c>
      <c r="I83" s="49" t="s">
        <v>88</v>
      </c>
      <c r="J83" s="50">
        <v>43773.4</v>
      </c>
      <c r="K83" s="50">
        <v>44410</v>
      </c>
      <c r="L83" s="50">
        <v>44410</v>
      </c>
      <c r="M83" s="73">
        <v>44410</v>
      </c>
      <c r="N83" s="73">
        <v>44410</v>
      </c>
      <c r="O83" s="73">
        <v>44410</v>
      </c>
      <c r="P83" s="73">
        <v>44410</v>
      </c>
      <c r="Q83" s="73">
        <v>44410</v>
      </c>
    </row>
    <row r="84" spans="1:17" ht="39.75" customHeight="1">
      <c r="A84" s="47" t="s">
        <v>58</v>
      </c>
      <c r="B84" s="24" t="s">
        <v>61</v>
      </c>
      <c r="C84" s="26">
        <f>F84+G84</f>
        <v>107557.4</v>
      </c>
      <c r="D84" s="26">
        <v>0</v>
      </c>
      <c r="E84" s="26">
        <v>0</v>
      </c>
      <c r="F84" s="26">
        <v>0</v>
      </c>
      <c r="G84" s="26">
        <v>107557.4</v>
      </c>
      <c r="H84" s="24" t="s">
        <v>60</v>
      </c>
      <c r="I84" s="23" t="s">
        <v>59</v>
      </c>
      <c r="J84" s="27">
        <v>1869023</v>
      </c>
      <c r="K84" s="71">
        <v>1869023</v>
      </c>
      <c r="L84" s="71">
        <v>1571935.1</v>
      </c>
      <c r="M84" s="71">
        <v>1237952.1</v>
      </c>
      <c r="N84" s="71">
        <v>1237952.1</v>
      </c>
      <c r="O84" s="71">
        <v>1571935.1</v>
      </c>
      <c r="P84" s="71">
        <v>1571935.1</v>
      </c>
      <c r="Q84" s="71">
        <v>1571935.1</v>
      </c>
    </row>
    <row r="85" spans="1:17" ht="18.75" customHeight="1">
      <c r="A85" s="51"/>
      <c r="B85" s="31" t="s">
        <v>49</v>
      </c>
      <c r="C85" s="32">
        <f>SUM(C81:C84)</f>
        <v>167373.2</v>
      </c>
      <c r="D85" s="32">
        <v>0</v>
      </c>
      <c r="E85" s="32">
        <v>0</v>
      </c>
      <c r="F85" s="32">
        <v>0</v>
      </c>
      <c r="G85" s="32">
        <f>SUM(G81:G84)</f>
        <v>167373.2</v>
      </c>
      <c r="H85" s="36"/>
      <c r="I85" s="30"/>
      <c r="J85" s="30"/>
      <c r="K85" s="30"/>
      <c r="L85" s="30"/>
      <c r="M85" s="30"/>
      <c r="N85" s="30"/>
      <c r="O85" s="30"/>
      <c r="P85" s="66"/>
      <c r="Q85" s="66"/>
    </row>
    <row r="86" spans="1:17" ht="15.75" customHeight="1">
      <c r="A86" s="142" t="s">
        <v>144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4"/>
    </row>
    <row r="87" spans="1:17" ht="25.5" customHeight="1">
      <c r="A87" s="103" t="s">
        <v>132</v>
      </c>
      <c r="B87" s="105" t="s">
        <v>133</v>
      </c>
      <c r="C87" s="92">
        <f>SUM(D87:G88)</f>
        <v>90636.8</v>
      </c>
      <c r="D87" s="92">
        <f>3495+10560+12852.5</f>
        <v>26907.5</v>
      </c>
      <c r="E87" s="92">
        <v>0</v>
      </c>
      <c r="F87" s="92">
        <f>11505+19440+26094.5</f>
        <v>57039.5</v>
      </c>
      <c r="G87" s="92">
        <f>5536.8+409+744</f>
        <v>6689.8</v>
      </c>
      <c r="H87" s="21" t="s">
        <v>156</v>
      </c>
      <c r="I87" s="60" t="s">
        <v>121</v>
      </c>
      <c r="J87" s="25">
        <v>0</v>
      </c>
      <c r="K87" s="25">
        <f>1300+4000+1400</f>
        <v>6700</v>
      </c>
      <c r="L87" s="25">
        <v>6522</v>
      </c>
      <c r="M87" s="69">
        <f>3370+2882+3151+6476</f>
        <v>15879</v>
      </c>
      <c r="N87" s="25">
        <v>0</v>
      </c>
      <c r="O87" s="25">
        <v>0</v>
      </c>
      <c r="P87" s="67">
        <v>30.6</v>
      </c>
      <c r="Q87" s="67">
        <v>30.6</v>
      </c>
    </row>
    <row r="88" spans="1:17" ht="33.75" customHeight="1">
      <c r="A88" s="104"/>
      <c r="B88" s="106"/>
      <c r="C88" s="93"/>
      <c r="D88" s="93"/>
      <c r="E88" s="93"/>
      <c r="F88" s="93"/>
      <c r="G88" s="93"/>
      <c r="H88" s="21" t="s">
        <v>142</v>
      </c>
      <c r="I88" s="23" t="s">
        <v>37</v>
      </c>
      <c r="J88" s="25">
        <v>0</v>
      </c>
      <c r="K88" s="26">
        <v>14.2</v>
      </c>
      <c r="L88" s="25">
        <v>28</v>
      </c>
      <c r="M88" s="69">
        <v>55.9</v>
      </c>
      <c r="N88" s="25">
        <v>0</v>
      </c>
      <c r="O88" s="39">
        <v>0</v>
      </c>
      <c r="P88" s="67">
        <v>56</v>
      </c>
      <c r="Q88" s="67">
        <v>56.1</v>
      </c>
    </row>
    <row r="89" spans="1:17" ht="23.25" customHeight="1">
      <c r="A89" s="103" t="s">
        <v>134</v>
      </c>
      <c r="B89" s="105" t="s">
        <v>140</v>
      </c>
      <c r="C89" s="92">
        <f>SUM(E89:G89)</f>
        <v>150.7</v>
      </c>
      <c r="D89" s="92">
        <v>0</v>
      </c>
      <c r="E89" s="92">
        <v>0</v>
      </c>
      <c r="F89" s="92">
        <v>0</v>
      </c>
      <c r="G89" s="92">
        <v>150.7</v>
      </c>
      <c r="H89" s="21" t="s">
        <v>156</v>
      </c>
      <c r="I89" s="23" t="s">
        <v>121</v>
      </c>
      <c r="J89" s="25">
        <v>0</v>
      </c>
      <c r="K89" s="25">
        <v>0</v>
      </c>
      <c r="L89" s="25">
        <v>0</v>
      </c>
      <c r="M89" s="69">
        <v>0</v>
      </c>
      <c r="N89" s="25">
        <v>0</v>
      </c>
      <c r="O89" s="25">
        <v>0</v>
      </c>
      <c r="P89" s="67">
        <v>19.4</v>
      </c>
      <c r="Q89" s="67">
        <v>19.4</v>
      </c>
    </row>
    <row r="90" spans="1:17" ht="33.75" customHeight="1">
      <c r="A90" s="104"/>
      <c r="B90" s="106"/>
      <c r="C90" s="93"/>
      <c r="D90" s="93"/>
      <c r="E90" s="93"/>
      <c r="F90" s="93"/>
      <c r="G90" s="93"/>
      <c r="H90" s="21" t="s">
        <v>143</v>
      </c>
      <c r="I90" s="23" t="s">
        <v>37</v>
      </c>
      <c r="J90" s="25">
        <v>0</v>
      </c>
      <c r="K90" s="25">
        <v>0</v>
      </c>
      <c r="L90" s="39">
        <v>0</v>
      </c>
      <c r="M90" s="69">
        <v>0</v>
      </c>
      <c r="N90" s="25">
        <v>0</v>
      </c>
      <c r="O90" s="39">
        <v>0</v>
      </c>
      <c r="P90" s="67">
        <v>0.1</v>
      </c>
      <c r="Q90" s="67">
        <v>0.2</v>
      </c>
    </row>
    <row r="91" spans="1:17" ht="39" customHeight="1">
      <c r="A91" s="103" t="s">
        <v>139</v>
      </c>
      <c r="B91" s="105" t="s">
        <v>135</v>
      </c>
      <c r="C91" s="92">
        <f>G91</f>
        <v>2744.1</v>
      </c>
      <c r="D91" s="92">
        <v>0</v>
      </c>
      <c r="E91" s="92">
        <v>0</v>
      </c>
      <c r="F91" s="92">
        <v>0</v>
      </c>
      <c r="G91" s="92">
        <f>1581.2+1500-337.1</f>
        <v>2744.1</v>
      </c>
      <c r="H91" s="21" t="s">
        <v>169</v>
      </c>
      <c r="I91" s="25" t="s">
        <v>5</v>
      </c>
      <c r="J91" s="25">
        <v>0</v>
      </c>
      <c r="K91" s="69">
        <f>5+3</f>
        <v>8</v>
      </c>
      <c r="L91" s="69">
        <v>4</v>
      </c>
      <c r="M91" s="69">
        <v>5</v>
      </c>
      <c r="N91" s="69">
        <v>0</v>
      </c>
      <c r="O91" s="69">
        <v>0</v>
      </c>
      <c r="P91" s="72">
        <v>1</v>
      </c>
      <c r="Q91" s="72">
        <v>1</v>
      </c>
    </row>
    <row r="92" spans="1:17" ht="55.5" customHeight="1">
      <c r="A92" s="104"/>
      <c r="B92" s="106"/>
      <c r="C92" s="93"/>
      <c r="D92" s="93"/>
      <c r="E92" s="93"/>
      <c r="F92" s="93"/>
      <c r="G92" s="93"/>
      <c r="H92" s="21" t="s">
        <v>170</v>
      </c>
      <c r="I92" s="25" t="s">
        <v>96</v>
      </c>
      <c r="J92" s="25">
        <v>0</v>
      </c>
      <c r="K92" s="25">
        <v>0</v>
      </c>
      <c r="L92" s="25">
        <v>7</v>
      </c>
      <c r="M92" s="25">
        <v>5</v>
      </c>
      <c r="N92" s="25">
        <v>0</v>
      </c>
      <c r="O92" s="25">
        <v>0</v>
      </c>
      <c r="P92" s="67">
        <v>1</v>
      </c>
      <c r="Q92" s="67">
        <v>1</v>
      </c>
    </row>
    <row r="93" spans="1:17" ht="45" customHeight="1">
      <c r="A93" s="25" t="s">
        <v>152</v>
      </c>
      <c r="B93" s="22" t="s">
        <v>153</v>
      </c>
      <c r="C93" s="26">
        <f>SUM(D93:G93)</f>
        <v>449.1</v>
      </c>
      <c r="D93" s="26">
        <v>0</v>
      </c>
      <c r="E93" s="26">
        <v>0</v>
      </c>
      <c r="F93" s="26">
        <v>0</v>
      </c>
      <c r="G93" s="26">
        <v>449.1</v>
      </c>
      <c r="H93" s="21" t="s">
        <v>154</v>
      </c>
      <c r="I93" s="25" t="s">
        <v>155</v>
      </c>
      <c r="J93" s="25">
        <v>0</v>
      </c>
      <c r="K93" s="69">
        <v>0</v>
      </c>
      <c r="L93" s="69">
        <v>0</v>
      </c>
      <c r="M93" s="69">
        <v>0</v>
      </c>
      <c r="N93" s="69">
        <v>3</v>
      </c>
      <c r="O93" s="69">
        <v>3</v>
      </c>
      <c r="P93" s="72">
        <v>3</v>
      </c>
      <c r="Q93" s="72">
        <v>3</v>
      </c>
    </row>
    <row r="94" spans="1:17" ht="18.75" customHeight="1">
      <c r="A94" s="51"/>
      <c r="B94" s="31" t="s">
        <v>136</v>
      </c>
      <c r="C94" s="32">
        <f>SUM(C87:C93)</f>
        <v>93980.70000000001</v>
      </c>
      <c r="D94" s="32">
        <f>SUM(D87:D91)</f>
        <v>26907.5</v>
      </c>
      <c r="E94" s="32">
        <f>SUM(E87:E91)</f>
        <v>0</v>
      </c>
      <c r="F94" s="32">
        <f>SUM(F87:F91)</f>
        <v>57039.5</v>
      </c>
      <c r="G94" s="32">
        <f>SUM(G87:G93)</f>
        <v>10033.7</v>
      </c>
      <c r="H94" s="36"/>
      <c r="I94" s="30"/>
      <c r="J94" s="30"/>
      <c r="K94" s="30"/>
      <c r="L94" s="30"/>
      <c r="M94" s="30"/>
      <c r="N94" s="30"/>
      <c r="O94" s="30"/>
      <c r="P94" s="66"/>
      <c r="Q94" s="66"/>
    </row>
    <row r="95" spans="1:17" ht="20.25" customHeight="1">
      <c r="A95" s="52"/>
      <c r="B95" s="53" t="s">
        <v>8</v>
      </c>
      <c r="C95" s="54">
        <f>SUM(C37+C50+C55+C63+C70+C79+C85+C94)</f>
        <v>1167473.34</v>
      </c>
      <c r="D95" s="54">
        <f>D94</f>
        <v>26907.5</v>
      </c>
      <c r="E95" s="54">
        <f>E50</f>
        <v>48218.5</v>
      </c>
      <c r="F95" s="54">
        <f>F37+F50+F55+F63+F70+F79+F94</f>
        <v>91130.6</v>
      </c>
      <c r="G95" s="54">
        <f>SUM(G37+G50+G55+G63+G70+G79+G85+G94)</f>
        <v>1001216.74</v>
      </c>
      <c r="H95" s="52"/>
      <c r="I95" s="52"/>
      <c r="J95" s="52"/>
      <c r="K95" s="52"/>
      <c r="L95" s="52"/>
      <c r="M95" s="52"/>
      <c r="N95" s="52"/>
      <c r="O95" s="52"/>
      <c r="P95" s="65"/>
      <c r="Q95" s="65"/>
    </row>
    <row r="96" spans="1:17" ht="21" customHeight="1">
      <c r="A96" s="55"/>
      <c r="B96" s="56"/>
      <c r="C96" s="57"/>
      <c r="D96" s="57"/>
      <c r="E96" s="57"/>
      <c r="F96" s="57"/>
      <c r="G96" s="57"/>
      <c r="H96" s="55"/>
      <c r="I96" s="55"/>
      <c r="J96" s="55"/>
      <c r="K96" s="55"/>
      <c r="L96" s="55"/>
      <c r="M96" s="55"/>
      <c r="N96" s="55"/>
      <c r="O96" s="55"/>
      <c r="P96" s="1"/>
      <c r="Q96" s="1"/>
    </row>
    <row r="97" spans="1:15" ht="17.25" customHeight="1">
      <c r="A97" s="115" t="s">
        <v>137</v>
      </c>
      <c r="B97" s="115"/>
      <c r="C97" s="115"/>
      <c r="D97" s="62"/>
      <c r="E97" s="15"/>
      <c r="F97" s="16"/>
      <c r="G97" s="16"/>
      <c r="H97" s="16"/>
      <c r="I97" s="16"/>
      <c r="J97" s="16"/>
      <c r="K97" s="16"/>
      <c r="L97" s="17"/>
      <c r="M97" s="17"/>
      <c r="N97" s="17"/>
      <c r="O97" s="6"/>
    </row>
    <row r="98" spans="1:15" ht="19.5" customHeight="1">
      <c r="A98" s="115"/>
      <c r="B98" s="115"/>
      <c r="C98" s="115"/>
      <c r="D98" s="62"/>
      <c r="E98" s="18"/>
      <c r="F98" s="18"/>
      <c r="G98" s="18"/>
      <c r="H98" s="18"/>
      <c r="I98" s="19"/>
      <c r="J98" s="19"/>
      <c r="K98" s="19"/>
      <c r="L98" s="18"/>
      <c r="M98" s="18"/>
      <c r="N98" s="18"/>
      <c r="O98" s="6"/>
    </row>
    <row r="99" spans="1:17" ht="26.25" customHeight="1">
      <c r="A99" s="115"/>
      <c r="B99" s="115"/>
      <c r="C99" s="115"/>
      <c r="D99" s="62"/>
      <c r="E99" s="18"/>
      <c r="F99" s="18"/>
      <c r="G99" s="18"/>
      <c r="H99" s="18"/>
      <c r="I99" s="19"/>
      <c r="J99" s="19"/>
      <c r="K99" s="20"/>
      <c r="L99" s="90" t="s">
        <v>176</v>
      </c>
      <c r="M99" s="90"/>
      <c r="N99" s="90"/>
      <c r="O99" s="90"/>
      <c r="P99" s="90"/>
      <c r="Q99" s="90"/>
    </row>
  </sheetData>
  <sheetProtection/>
  <mergeCells count="142">
    <mergeCell ref="A86:Q86"/>
    <mergeCell ref="P81:P82"/>
    <mergeCell ref="Q81:Q82"/>
    <mergeCell ref="P15:P17"/>
    <mergeCell ref="Q15:Q17"/>
    <mergeCell ref="F39:F43"/>
    <mergeCell ref="M8:Q9"/>
    <mergeCell ref="B56:Q56"/>
    <mergeCell ref="B64:Q64"/>
    <mergeCell ref="B71:Q71"/>
    <mergeCell ref="A80:Q80"/>
    <mergeCell ref="A35:A36"/>
    <mergeCell ref="G35:G36"/>
    <mergeCell ref="F35:F36"/>
    <mergeCell ref="E35:E36"/>
    <mergeCell ref="D35:D36"/>
    <mergeCell ref="C35:C36"/>
    <mergeCell ref="B35:B36"/>
    <mergeCell ref="A91:A92"/>
    <mergeCell ref="G91:G92"/>
    <mergeCell ref="F91:F92"/>
    <mergeCell ref="E91:E92"/>
    <mergeCell ref="D91:D92"/>
    <mergeCell ref="C91:C92"/>
    <mergeCell ref="B91:B92"/>
    <mergeCell ref="A76:A78"/>
    <mergeCell ref="G76:G78"/>
    <mergeCell ref="F76:F78"/>
    <mergeCell ref="E76:E78"/>
    <mergeCell ref="D76:D78"/>
    <mergeCell ref="C76:C78"/>
    <mergeCell ref="G81:G83"/>
    <mergeCell ref="D81:D83"/>
    <mergeCell ref="G26:G27"/>
    <mergeCell ref="G29:G30"/>
    <mergeCell ref="O15:O17"/>
    <mergeCell ref="K15:K17"/>
    <mergeCell ref="E81:E83"/>
    <mergeCell ref="G39:G43"/>
    <mergeCell ref="A38:Q38"/>
    <mergeCell ref="B51:Q51"/>
    <mergeCell ref="F81:F83"/>
    <mergeCell ref="A81:A83"/>
    <mergeCell ref="N81:N82"/>
    <mergeCell ref="C16:C17"/>
    <mergeCell ref="D16:D17"/>
    <mergeCell ref="E39:E43"/>
    <mergeCell ref="D39:D43"/>
    <mergeCell ref="C39:C43"/>
    <mergeCell ref="M15:M17"/>
    <mergeCell ref="B81:B83"/>
    <mergeCell ref="B23:B25"/>
    <mergeCell ref="C23:C25"/>
    <mergeCell ref="D23:D25"/>
    <mergeCell ref="D26:D27"/>
    <mergeCell ref="E23:E25"/>
    <mergeCell ref="C81:C83"/>
    <mergeCell ref="B29:B30"/>
    <mergeCell ref="B76:B78"/>
    <mergeCell ref="A14:A17"/>
    <mergeCell ref="A11:O11"/>
    <mergeCell ref="A12:O12"/>
    <mergeCell ref="B14:B17"/>
    <mergeCell ref="J14:Q14"/>
    <mergeCell ref="A19:Q19"/>
    <mergeCell ref="N15:N17"/>
    <mergeCell ref="G16:G17"/>
    <mergeCell ref="C14:G15"/>
    <mergeCell ref="F16:F17"/>
    <mergeCell ref="F72:F73"/>
    <mergeCell ref="D72:D73"/>
    <mergeCell ref="A65:A66"/>
    <mergeCell ref="B65:B66"/>
    <mergeCell ref="G65:G66"/>
    <mergeCell ref="D65:D66"/>
    <mergeCell ref="E31:E32"/>
    <mergeCell ref="B59:B60"/>
    <mergeCell ref="B39:B43"/>
    <mergeCell ref="F31:F32"/>
    <mergeCell ref="A26:A27"/>
    <mergeCell ref="J15:J17"/>
    <mergeCell ref="B26:B27"/>
    <mergeCell ref="A23:A25"/>
    <mergeCell ref="E16:E17"/>
    <mergeCell ref="H14:H17"/>
    <mergeCell ref="A97:C99"/>
    <mergeCell ref="C31:C32"/>
    <mergeCell ref="A29:A30"/>
    <mergeCell ref="C29:C30"/>
    <mergeCell ref="E29:E30"/>
    <mergeCell ref="B72:B73"/>
    <mergeCell ref="A72:A73"/>
    <mergeCell ref="C65:C66"/>
    <mergeCell ref="A31:A32"/>
    <mergeCell ref="B31:B32"/>
    <mergeCell ref="F29:F30"/>
    <mergeCell ref="G23:G25"/>
    <mergeCell ref="D29:D30"/>
    <mergeCell ref="F23:F25"/>
    <mergeCell ref="C26:C27"/>
    <mergeCell ref="E26:E27"/>
    <mergeCell ref="F26:F27"/>
    <mergeCell ref="A59:A60"/>
    <mergeCell ref="C59:C60"/>
    <mergeCell ref="E59:E60"/>
    <mergeCell ref="G72:G73"/>
    <mergeCell ref="E65:E66"/>
    <mergeCell ref="G59:G60"/>
    <mergeCell ref="F59:F60"/>
    <mergeCell ref="F65:F66"/>
    <mergeCell ref="E72:E73"/>
    <mergeCell ref="C72:C73"/>
    <mergeCell ref="A89:A90"/>
    <mergeCell ref="D89:D90"/>
    <mergeCell ref="B89:B90"/>
    <mergeCell ref="D31:D32"/>
    <mergeCell ref="A87:A88"/>
    <mergeCell ref="B87:B88"/>
    <mergeCell ref="C87:C88"/>
    <mergeCell ref="A39:A43"/>
    <mergeCell ref="D87:D88"/>
    <mergeCell ref="D59:D60"/>
    <mergeCell ref="E89:E90"/>
    <mergeCell ref="H81:H82"/>
    <mergeCell ref="O81:O82"/>
    <mergeCell ref="C89:C90"/>
    <mergeCell ref="G87:G88"/>
    <mergeCell ref="F87:F88"/>
    <mergeCell ref="E87:E88"/>
    <mergeCell ref="K81:K82"/>
    <mergeCell ref="L81:L82"/>
    <mergeCell ref="M81:M82"/>
    <mergeCell ref="N1:Q6"/>
    <mergeCell ref="L99:Q99"/>
    <mergeCell ref="I81:I82"/>
    <mergeCell ref="J81:J82"/>
    <mergeCell ref="G89:G90"/>
    <mergeCell ref="F89:F90"/>
    <mergeCell ref="I14:I17"/>
    <mergeCell ref="G31:G32"/>
    <mergeCell ref="L15:L17"/>
    <mergeCell ref="H10:M10"/>
  </mergeCells>
  <printOptions horizontalCentered="1"/>
  <pageMargins left="0" right="0" top="0" bottom="0" header="0.31496062992125984" footer="0.31496062992125984"/>
  <pageSetup fitToHeight="5" horizontalDpi="600" verticalDpi="600" orientation="landscape" paperSize="9" scale="71" r:id="rId1"/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2020-03-03T12:48:23Z</cp:lastPrinted>
  <dcterms:created xsi:type="dcterms:W3CDTF">1996-10-08T23:32:33Z</dcterms:created>
  <dcterms:modified xsi:type="dcterms:W3CDTF">2020-03-27T10:48:53Z</dcterms:modified>
  <cp:category/>
  <cp:version/>
  <cp:contentType/>
  <cp:contentStatus/>
</cp:coreProperties>
</file>